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codeName="ThisWorkbook"/>
  <mc:AlternateContent xmlns:mc="http://schemas.openxmlformats.org/markup-compatibility/2006">
    <mc:Choice Requires="x15">
      <x15ac:absPath xmlns:x15ac="http://schemas.microsoft.com/office/spreadsheetml/2010/11/ac" url="A:\_MUNKA\03_PROJEKT DOKUMENTÁCIÓ\Balinka\TOP_311\07_Módosítási igénylés\Költségnövekmény\HP\"/>
    </mc:Choice>
  </mc:AlternateContent>
  <xr:revisionPtr revIDLastSave="0" documentId="10_ncr:8100000_{626CB505-538C-4792-BE84-FECE4428A00B}" xr6:coauthVersionLast="33" xr6:coauthVersionMax="33" xr10:uidLastSave="{00000000-0000-0000-0000-000000000000}"/>
  <bookViews>
    <workbookView xWindow="0" yWindow="0" windowWidth="20730" windowHeight="11175" xr2:uid="{00000000-000D-0000-FFFF-FFFF00000000}"/>
  </bookViews>
  <sheets>
    <sheet name="Költségnövekmény" sheetId="1" r:id="rId1"/>
    <sheet name="Számlák kimutatása" sheetId="2" r:id="rId2"/>
    <sheet name="Új ktsgvetés és beslő korlát" sheetId="3" r:id="rId3"/>
  </sheets>
  <calcPr calcId="162913"/>
</workbook>
</file>

<file path=xl/calcChain.xml><?xml version="1.0" encoding="utf-8"?>
<calcChain xmlns="http://schemas.openxmlformats.org/spreadsheetml/2006/main">
  <c r="Q8" i="1" l="1"/>
  <c r="Q17" i="1" l="1"/>
  <c r="H25" i="3"/>
  <c r="H24" i="3"/>
  <c r="H23" i="3"/>
  <c r="H22" i="3"/>
  <c r="H21" i="3"/>
  <c r="H20" i="3"/>
  <c r="H18" i="3"/>
  <c r="H19" i="3"/>
  <c r="L3" i="3" l="1"/>
  <c r="L4" i="3"/>
  <c r="L9" i="3"/>
  <c r="L11" i="3"/>
  <c r="J3" i="3"/>
  <c r="J4" i="3"/>
  <c r="J9" i="3"/>
  <c r="J11" i="3"/>
  <c r="L2" i="3"/>
  <c r="J2" i="3"/>
  <c r="H13" i="3"/>
  <c r="G13" i="3"/>
  <c r="I3" i="3"/>
  <c r="I4" i="3"/>
  <c r="I5" i="3"/>
  <c r="J5" i="3" s="1"/>
  <c r="I6" i="3"/>
  <c r="J6" i="3" s="1"/>
  <c r="L6" i="3" s="1"/>
  <c r="M6" i="3" s="1"/>
  <c r="M13" i="3" s="1"/>
  <c r="I7" i="3"/>
  <c r="J7" i="3" s="1"/>
  <c r="L7" i="3" s="1"/>
  <c r="I8" i="3"/>
  <c r="J8" i="3" s="1"/>
  <c r="L8" i="3" s="1"/>
  <c r="I9" i="3"/>
  <c r="I10" i="3"/>
  <c r="J10" i="3" s="1"/>
  <c r="L10" i="3" s="1"/>
  <c r="I11" i="3"/>
  <c r="I12" i="3"/>
  <c r="J12" i="3" s="1"/>
  <c r="L12" i="3" s="1"/>
  <c r="I2" i="3"/>
  <c r="D32" i="2"/>
  <c r="D23" i="2"/>
  <c r="O14" i="1"/>
  <c r="P8" i="1"/>
  <c r="P14" i="1" s="1"/>
  <c r="D12" i="2"/>
  <c r="Q4" i="1"/>
  <c r="Q5" i="1"/>
  <c r="Q6" i="1"/>
  <c r="Q7" i="1"/>
  <c r="Q9" i="1"/>
  <c r="Q11" i="1"/>
  <c r="Q12" i="1"/>
  <c r="Q13" i="1"/>
  <c r="Q3" i="1"/>
  <c r="L5" i="3" l="1"/>
  <c r="J13" i="3"/>
  <c r="I13" i="3"/>
  <c r="L13" i="3"/>
  <c r="L14" i="1"/>
  <c r="H14" i="1"/>
  <c r="I14" i="1"/>
  <c r="J14" i="1"/>
  <c r="G14" i="1"/>
  <c r="I23" i="3" l="1"/>
  <c r="I19" i="3"/>
  <c r="I18" i="3"/>
  <c r="I20" i="3"/>
  <c r="I21" i="3"/>
  <c r="I25" i="3"/>
  <c r="I22" i="3"/>
  <c r="I24" i="3"/>
  <c r="L15" i="1"/>
  <c r="L16" i="1"/>
  <c r="N14" i="1" l="1"/>
  <c r="D33" i="2"/>
  <c r="Q18" i="1"/>
  <c r="N8" i="1"/>
  <c r="Q14" i="1"/>
  <c r="Q16" i="1" s="1"/>
</calcChain>
</file>

<file path=xl/sharedStrings.xml><?xml version="1.0" encoding="utf-8"?>
<sst xmlns="http://schemas.openxmlformats.org/spreadsheetml/2006/main" count="254" uniqueCount="119">
  <si>
    <t>Támogatást igénylő</t>
  </si>
  <si>
    <t>Tevékenység neve</t>
  </si>
  <si>
    <t>Költség típus</t>
  </si>
  <si>
    <t>Költség kategória</t>
  </si>
  <si>
    <t>Költség elem</t>
  </si>
  <si>
    <t>Elszámolható költség</t>
  </si>
  <si>
    <t>Támogatási százalék</t>
  </si>
  <si>
    <t>Támogatási összeg</t>
  </si>
  <si>
    <t>Részletezés</t>
  </si>
  <si>
    <t>ALBENSIS Fejér Megyei Területfejlesztési Nonprofit Korlátolt Felelősségű Társaság</t>
  </si>
  <si>
    <t>Fenntartható városi közlekedésfejlesztés</t>
  </si>
  <si>
    <t>Egyéb projektelőkészítéshez kapcsolódó költség</t>
  </si>
  <si>
    <t>Projektelőkészítés költségei</t>
  </si>
  <si>
    <t>Egyéb projekt előkészítés</t>
  </si>
  <si>
    <t>Egyéb projekt előkészítési költség</t>
  </si>
  <si>
    <t>Közbeszerzési költségek</t>
  </si>
  <si>
    <t>közbeszerzési költsége</t>
  </si>
  <si>
    <t>Közbeszerzési költségek és díja</t>
  </si>
  <si>
    <t>Projektmenedzsment személyi jellegű ráfordítása</t>
  </si>
  <si>
    <t>Projektmenedzsment költség</t>
  </si>
  <si>
    <t>Projekt mendzsement</t>
  </si>
  <si>
    <t>Projekt menedzsment bér, járulék, egyéb költség</t>
  </si>
  <si>
    <t>Kötelezően előírt nyilvánosság biztosításának költsége</t>
  </si>
  <si>
    <t>Szakmai tevékenységekhez kapcsolódó szolgáltatások költségei</t>
  </si>
  <si>
    <t>Kötelező nyilvánosság</t>
  </si>
  <si>
    <t>Kötelezően előírt nyilvánosság biztosítása</t>
  </si>
  <si>
    <t>BALINKA KÖZSÉG ÖNKORMÁNYZATA</t>
  </si>
  <si>
    <t>Építéshez kapcsolódó költségek</t>
  </si>
  <si>
    <t>Beruházáshoz kapcsolódó költségek</t>
  </si>
  <si>
    <t>Kivitelezés</t>
  </si>
  <si>
    <t>Kivitelezési költségek</t>
  </si>
  <si>
    <t>Ingatlan vásárlás költségei</t>
  </si>
  <si>
    <t>ingatlan vásárlás</t>
  </si>
  <si>
    <t>Beruházáshoz szükséges ingatlan vásárlása és annak díja.</t>
  </si>
  <si>
    <t>Terület-előkészítési költség</t>
  </si>
  <si>
    <t>Terület előkészítés</t>
  </si>
  <si>
    <t>Terület-előkészítéssel kapcsolatos tevékenységek</t>
  </si>
  <si>
    <t>Projekt előkészítés</t>
  </si>
  <si>
    <t>Projekt előkészítéséhez szükséges tevékenységek: tervek, tanulmányok, hatósági díjak stb.</t>
  </si>
  <si>
    <t>Szemléletformálás</t>
  </si>
  <si>
    <t>Egyéb szolgáltatási költségek</t>
  </si>
  <si>
    <t>Szemléletformálás megvalósítása</t>
  </si>
  <si>
    <t>Műszaki ellenőri szolgáltatás költsége</t>
  </si>
  <si>
    <t>Műszaki ellenőri tevékenység</t>
  </si>
  <si>
    <t>Műszaki ellenőri tevékenység és díja</t>
  </si>
  <si>
    <t>Tartalék</t>
  </si>
  <si>
    <t>Bruttó</t>
  </si>
  <si>
    <t>ÁFA</t>
  </si>
  <si>
    <t>Nettó</t>
  </si>
  <si>
    <t>Az 1. sz. kifizetési kérelemben elszámolásra került</t>
  </si>
  <si>
    <t>Szerződés alapján</t>
  </si>
  <si>
    <t>Nem kerül elszámolásra</t>
  </si>
  <si>
    <t>A kivitelezésre kívánjuk felhasználni</t>
  </si>
  <si>
    <t>15 %-os költségnövekmény</t>
  </si>
  <si>
    <t>Költségigény a teljes projekt megvizsgálása után.</t>
  </si>
  <si>
    <t>Alátámasztó dokumentum</t>
  </si>
  <si>
    <t>Projekt elszámolható összköltsége</t>
  </si>
  <si>
    <t>Önerő</t>
  </si>
  <si>
    <t>Maradvány (-)
Költségigény (+)</t>
  </si>
  <si>
    <t>Átcsoportosított összeg</t>
  </si>
  <si>
    <t>A teljes mendzsment elszámolásra kerül a projekt végén, Támogatási Szerződés 6. számú Konzorciumi együttműködési Megállapodás alapján.</t>
  </si>
  <si>
    <t>Felmerült összegek</t>
  </si>
  <si>
    <t>V81GA8-01455</t>
  </si>
  <si>
    <t>VSH18-00038</t>
  </si>
  <si>
    <t>VSH18-00036</t>
  </si>
  <si>
    <t>VSH18-00037</t>
  </si>
  <si>
    <t>Audit</t>
  </si>
  <si>
    <t>NJ6SA6360006</t>
  </si>
  <si>
    <t>Engedélyes tervek</t>
  </si>
  <si>
    <t>GC000028/2017</t>
  </si>
  <si>
    <t>adásvételi szerződés</t>
  </si>
  <si>
    <t>U0703/2018/0001203</t>
  </si>
  <si>
    <t>U0703/2018/0001205</t>
  </si>
  <si>
    <t>értékbecslés</t>
  </si>
  <si>
    <t>vétel</t>
  </si>
  <si>
    <t>bejegyzés</t>
  </si>
  <si>
    <t>PH6SA2106244</t>
  </si>
  <si>
    <t>nyilvántartás</t>
  </si>
  <si>
    <t>U0703/2018/0000225</t>
  </si>
  <si>
    <t>U0703/2018/0000223</t>
  </si>
  <si>
    <t>U0703/2018/0000226</t>
  </si>
  <si>
    <t>telekalakítási kérelem</t>
  </si>
  <si>
    <t>H0703/2018/0000010</t>
  </si>
  <si>
    <t>H0703/2018/0000011</t>
  </si>
  <si>
    <t>H0703/2018/0000009</t>
  </si>
  <si>
    <t>termőföld más célú hasznosítása</t>
  </si>
  <si>
    <t>határozat</t>
  </si>
  <si>
    <t>földvédelmi díj</t>
  </si>
  <si>
    <t>Ö0703/2018/0000005</t>
  </si>
  <si>
    <t>ügyvédi díj</t>
  </si>
  <si>
    <t>szerződés</t>
  </si>
  <si>
    <t>talajvédelmi terv</t>
  </si>
  <si>
    <t>SZA00012/2018</t>
  </si>
  <si>
    <t>A költség Balinka költségvetésére átcsoportosításra kerül.
Megbízási szerződés alapján.</t>
  </si>
  <si>
    <t>Vállalkozási Szerződés alapján.</t>
  </si>
  <si>
    <t>Jelen táblázat második fülén található részletes kimutatás alapján.</t>
  </si>
  <si>
    <t>Projekt előkészítéséhez szükséges tevékenységek: tervek, tanulmányok, hatósági díjak stb.
Felmerült költségek</t>
  </si>
  <si>
    <t>Hatósági díj</t>
  </si>
  <si>
    <t>Ingatlanvásárlás
Felmerült kölstégek</t>
  </si>
  <si>
    <t>biztosan felmerülő eljárási díj a végleges bejegyzésről</t>
  </si>
  <si>
    <t>Felmerülő, de nem elszámolható tétel</t>
  </si>
  <si>
    <t>Elszámolható költségek összesen:</t>
  </si>
  <si>
    <t>Nem elszámolható költségek összesen:</t>
  </si>
  <si>
    <t>Felmerült költségek összesen:</t>
  </si>
  <si>
    <t>Elszámolható rész</t>
  </si>
  <si>
    <r>
      <t xml:space="preserve">Nem elszámolható rész
</t>
    </r>
    <r>
      <rPr>
        <b/>
        <sz val="11"/>
        <color rgb="FFFF0000"/>
        <rFont val="Calibri"/>
        <family val="2"/>
        <charset val="238"/>
      </rPr>
      <t>A támogatást igénylő nem elszámolható hozzájárulása</t>
    </r>
  </si>
  <si>
    <r>
      <t xml:space="preserve">Nem kívánjuk elszámolni
</t>
    </r>
    <r>
      <rPr>
        <b/>
        <sz val="11"/>
        <color rgb="FFFF0000"/>
        <rFont val="Calibri"/>
        <family val="2"/>
        <charset val="238"/>
      </rPr>
      <t>A támogatást igénylő nem elszámolható hozzájárulása</t>
    </r>
  </si>
  <si>
    <t>A támogatást igénylő nem elszámolható hozzájárulása</t>
  </si>
  <si>
    <t>Költségtípus</t>
  </si>
  <si>
    <t>Mértéke az összes elszámolható költségekre vetítve</t>
  </si>
  <si>
    <t>Projekt előkészítés, tervezés (kivéve közbeszerzési eljárások lefolytatásának költsége)</t>
  </si>
  <si>
    <t>Közbeszerzési eljárások lefolytatása</t>
  </si>
  <si>
    <t>Ingatlan vásárlás</t>
  </si>
  <si>
    <t>Terület előkészítés (régészei feltárás, lőszermentesítés, földmunkák stb.)</t>
  </si>
  <si>
    <t>Műszaki ellenőri szolgáltatás</t>
  </si>
  <si>
    <t>Projektmenedzsment</t>
  </si>
  <si>
    <t>Tájékoztatás, nyilvánosság biztosítása</t>
  </si>
  <si>
    <t>Az új összköltséghez számolt belső korlátok</t>
  </si>
  <si>
    <t>Az új költségvetésben szereplő összegek alapján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</si>
</sst>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2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/>
    <xf numFmtId="0" fontId="2" fillId="0" borderId="1" xfId="0" applyFont="1" applyFill="1" applyBorder="1"/>
    <xf numFmtId="3" fontId="0" fillId="0" borderId="1" xfId="0" applyNumberFormat="1" applyFill="1" applyBorder="1"/>
    <xf numFmtId="0" fontId="2" fillId="0" borderId="3" xfId="0" applyFont="1" applyBorder="1"/>
    <xf numFmtId="0" fontId="2" fillId="0" borderId="3" xfId="0" applyFont="1" applyFill="1" applyBorder="1"/>
    <xf numFmtId="0" fontId="1" fillId="2" borderId="3" xfId="0" applyFont="1" applyFill="1" applyBorder="1"/>
    <xf numFmtId="3" fontId="1" fillId="2" borderId="1" xfId="0" applyNumberFormat="1" applyFont="1" applyFill="1" applyBorder="1"/>
    <xf numFmtId="0" fontId="1" fillId="2" borderId="1" xfId="0" applyFont="1" applyFill="1" applyBorder="1"/>
    <xf numFmtId="0" fontId="1" fillId="4" borderId="1" xfId="0" applyFont="1" applyFill="1" applyBorder="1"/>
    <xf numFmtId="3" fontId="1" fillId="4" borderId="1" xfId="0" applyNumberFormat="1" applyFont="1" applyFill="1" applyBorder="1"/>
    <xf numFmtId="3" fontId="1" fillId="0" borderId="0" xfId="0" applyNumberFormat="1" applyFont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0" borderId="8" xfId="0" applyNumberForma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0" fillId="0" borderId="3" xfId="0" applyNumberFormat="1" applyBorder="1" applyAlignment="1">
      <alignment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1" fillId="6" borderId="15" xfId="0" applyNumberFormat="1" applyFont="1" applyFill="1" applyBorder="1" applyAlignment="1">
      <alignment horizontal="center" vertical="center" wrapText="1"/>
    </xf>
    <xf numFmtId="3" fontId="1" fillId="6" borderId="10" xfId="0" applyNumberFormat="1" applyFont="1" applyFill="1" applyBorder="1" applyAlignment="1">
      <alignment horizontal="center" vertical="center" wrapText="1"/>
    </xf>
    <xf numFmtId="3" fontId="4" fillId="6" borderId="11" xfId="0" applyNumberFormat="1" applyFont="1" applyFill="1" applyBorder="1" applyAlignment="1">
      <alignment horizontal="center" vertical="center" wrapText="1"/>
    </xf>
    <xf numFmtId="3" fontId="4" fillId="6" borderId="12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3" fontId="1" fillId="4" borderId="2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4" borderId="15" xfId="0" applyNumberFormat="1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wrapText="1"/>
    </xf>
    <xf numFmtId="10" fontId="1" fillId="6" borderId="1" xfId="0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4" fillId="6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wrapText="1"/>
    </xf>
    <xf numFmtId="3" fontId="4" fillId="6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 applyProtection="1">
      <alignment horizontal="center" vertical="center"/>
    </xf>
    <xf numFmtId="3" fontId="0" fillId="0" borderId="1" xfId="0" applyNumberFormat="1" applyBorder="1"/>
    <xf numFmtId="10" fontId="0" fillId="0" borderId="1" xfId="0" applyNumberFormat="1" applyBorder="1"/>
    <xf numFmtId="0" fontId="6" fillId="6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wrapText="1"/>
    </xf>
    <xf numFmtId="3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wrapText="1"/>
    </xf>
    <xf numFmtId="0" fontId="0" fillId="0" borderId="21" xfId="0" applyBorder="1" applyAlignment="1" applyProtection="1">
      <alignment horizontal="center" wrapText="1"/>
    </xf>
    <xf numFmtId="0" fontId="0" fillId="0" borderId="4" xfId="0" applyBorder="1" applyAlignment="1" applyProtection="1">
      <alignment horizontal="center" wrapText="1"/>
    </xf>
    <xf numFmtId="0" fontId="5" fillId="0" borderId="3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"/>
  <sheetViews>
    <sheetView tabSelected="1" zoomScale="80" zoomScaleNormal="80" workbookViewId="0">
      <pane xSplit="6" ySplit="2" topLeftCell="K12" activePane="bottomRight" state="frozen"/>
      <selection pane="topRight" activeCell="G1" sqref="G1"/>
      <selection pane="bottomLeft" activeCell="A3" sqref="A3"/>
      <selection pane="bottomRight" activeCell="Q17" sqref="Q16:Q17"/>
    </sheetView>
  </sheetViews>
  <sheetFormatPr defaultColWidth="19.42578125" defaultRowHeight="15" x14ac:dyDescent="0.25"/>
  <cols>
    <col min="1" max="1" width="31.7109375" style="5" customWidth="1"/>
    <col min="2" max="3" width="19.42578125" style="5"/>
    <col min="4" max="4" width="25.28515625" style="5" customWidth="1"/>
    <col min="5" max="5" width="19.42578125" style="5"/>
    <col min="6" max="6" width="24.85546875" style="5" customWidth="1"/>
    <col min="7" max="12" width="11.7109375" style="5" customWidth="1"/>
    <col min="13" max="13" width="44" style="5" customWidth="1"/>
    <col min="14" max="14" width="18" style="9" customWidth="1"/>
    <col min="15" max="16" width="20.140625" style="9" customWidth="1"/>
    <col min="17" max="17" width="19.42578125" style="9"/>
    <col min="18" max="16384" width="19.42578125" style="5"/>
  </cols>
  <sheetData>
    <row r="1" spans="1:18" s="3" customFormat="1" ht="32.25" customHeight="1" thickBot="1" x14ac:dyDescent="0.3">
      <c r="M1" s="71" t="s">
        <v>61</v>
      </c>
      <c r="N1" s="72"/>
      <c r="O1" s="72"/>
      <c r="P1" s="73"/>
      <c r="Q1" s="69" t="s">
        <v>58</v>
      </c>
      <c r="R1" s="74"/>
    </row>
    <row r="2" spans="1:18" s="3" customFormat="1" ht="104.2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8</v>
      </c>
      <c r="G2" s="2" t="s">
        <v>48</v>
      </c>
      <c r="H2" s="2" t="s">
        <v>47</v>
      </c>
      <c r="I2" s="2" t="s">
        <v>46</v>
      </c>
      <c r="J2" s="2" t="s">
        <v>5</v>
      </c>
      <c r="K2" s="2" t="s">
        <v>6</v>
      </c>
      <c r="L2" s="36" t="s">
        <v>7</v>
      </c>
      <c r="M2" s="38" t="s">
        <v>55</v>
      </c>
      <c r="N2" s="27" t="s">
        <v>104</v>
      </c>
      <c r="O2" s="28" t="s">
        <v>106</v>
      </c>
      <c r="P2" s="29" t="s">
        <v>105</v>
      </c>
      <c r="Q2" s="70"/>
      <c r="R2" s="74"/>
    </row>
    <row r="3" spans="1:18" ht="60" x14ac:dyDescent="0.25">
      <c r="A3" s="1" t="s">
        <v>9</v>
      </c>
      <c r="B3" s="1" t="s">
        <v>10</v>
      </c>
      <c r="C3" s="1" t="s">
        <v>11</v>
      </c>
      <c r="D3" s="1" t="s">
        <v>12</v>
      </c>
      <c r="E3" s="1" t="s">
        <v>13</v>
      </c>
      <c r="F3" s="1" t="s">
        <v>14</v>
      </c>
      <c r="G3" s="7">
        <v>508000</v>
      </c>
      <c r="H3" s="7">
        <v>0</v>
      </c>
      <c r="I3" s="7">
        <v>508000</v>
      </c>
      <c r="J3" s="7">
        <v>508000</v>
      </c>
      <c r="K3" s="7">
        <v>100</v>
      </c>
      <c r="L3" s="37">
        <v>508000</v>
      </c>
      <c r="M3" s="39" t="s">
        <v>49</v>
      </c>
      <c r="N3" s="30">
        <v>508000</v>
      </c>
      <c r="O3" s="8">
        <v>0</v>
      </c>
      <c r="P3" s="31">
        <v>0</v>
      </c>
      <c r="Q3" s="51">
        <f t="shared" ref="Q3:Q13" si="0">N3-L3</f>
        <v>0</v>
      </c>
    </row>
    <row r="4" spans="1:18" ht="45" x14ac:dyDescent="0.25">
      <c r="A4" s="1" t="s">
        <v>9</v>
      </c>
      <c r="B4" s="1" t="s">
        <v>10</v>
      </c>
      <c r="C4" s="1" t="s">
        <v>15</v>
      </c>
      <c r="D4" s="1" t="s">
        <v>12</v>
      </c>
      <c r="E4" s="1" t="s">
        <v>16</v>
      </c>
      <c r="F4" s="1" t="s">
        <v>17</v>
      </c>
      <c r="G4" s="7">
        <v>825500</v>
      </c>
      <c r="H4" s="7">
        <v>0</v>
      </c>
      <c r="I4" s="7">
        <v>825500</v>
      </c>
      <c r="J4" s="7">
        <v>825500</v>
      </c>
      <c r="K4" s="7">
        <v>100</v>
      </c>
      <c r="L4" s="37">
        <v>825500</v>
      </c>
      <c r="M4" s="39" t="s">
        <v>93</v>
      </c>
      <c r="N4" s="30">
        <v>821690</v>
      </c>
      <c r="O4" s="8">
        <v>0</v>
      </c>
      <c r="P4" s="31">
        <v>0</v>
      </c>
      <c r="Q4" s="51">
        <f t="shared" si="0"/>
        <v>-3810</v>
      </c>
    </row>
    <row r="5" spans="1:18" ht="60" x14ac:dyDescent="0.25">
      <c r="A5" s="1" t="s">
        <v>9</v>
      </c>
      <c r="B5" s="1" t="s">
        <v>10</v>
      </c>
      <c r="C5" s="1" t="s">
        <v>18</v>
      </c>
      <c r="D5" s="1" t="s">
        <v>19</v>
      </c>
      <c r="E5" s="1" t="s">
        <v>20</v>
      </c>
      <c r="F5" s="1" t="s">
        <v>21</v>
      </c>
      <c r="G5" s="7">
        <v>1907740</v>
      </c>
      <c r="H5" s="7">
        <v>0</v>
      </c>
      <c r="I5" s="7">
        <v>1907740</v>
      </c>
      <c r="J5" s="7">
        <v>1907740</v>
      </c>
      <c r="K5" s="7">
        <v>100</v>
      </c>
      <c r="L5" s="37">
        <v>1907740</v>
      </c>
      <c r="M5" s="39" t="s">
        <v>60</v>
      </c>
      <c r="N5" s="30">
        <v>1907740</v>
      </c>
      <c r="O5" s="8">
        <v>0</v>
      </c>
      <c r="P5" s="31">
        <v>0</v>
      </c>
      <c r="Q5" s="51">
        <f t="shared" si="0"/>
        <v>0</v>
      </c>
    </row>
    <row r="6" spans="1:18" ht="60" x14ac:dyDescent="0.25">
      <c r="A6" s="1" t="s">
        <v>9</v>
      </c>
      <c r="B6" s="1" t="s">
        <v>10</v>
      </c>
      <c r="C6" s="1" t="s">
        <v>22</v>
      </c>
      <c r="D6" s="1" t="s">
        <v>23</v>
      </c>
      <c r="E6" s="1" t="s">
        <v>24</v>
      </c>
      <c r="F6" s="1" t="s">
        <v>25</v>
      </c>
      <c r="G6" s="7">
        <v>429260</v>
      </c>
      <c r="H6" s="7">
        <v>0</v>
      </c>
      <c r="I6" s="7">
        <v>429260</v>
      </c>
      <c r="J6" s="7">
        <v>429260</v>
      </c>
      <c r="K6" s="7">
        <v>100</v>
      </c>
      <c r="L6" s="37">
        <v>429260</v>
      </c>
      <c r="M6" s="39" t="s">
        <v>50</v>
      </c>
      <c r="N6" s="30">
        <v>56492</v>
      </c>
      <c r="O6" s="8">
        <v>0</v>
      </c>
      <c r="P6" s="31">
        <v>0</v>
      </c>
      <c r="Q6" s="51">
        <f t="shared" si="0"/>
        <v>-372768</v>
      </c>
    </row>
    <row r="7" spans="1:18" ht="45" x14ac:dyDescent="0.25">
      <c r="A7" s="1" t="s">
        <v>26</v>
      </c>
      <c r="B7" s="1" t="s">
        <v>10</v>
      </c>
      <c r="C7" s="1" t="s">
        <v>27</v>
      </c>
      <c r="D7" s="1" t="s">
        <v>28</v>
      </c>
      <c r="E7" s="1" t="s">
        <v>29</v>
      </c>
      <c r="F7" s="1" t="s">
        <v>30</v>
      </c>
      <c r="G7" s="7">
        <v>67600000</v>
      </c>
      <c r="H7" s="7">
        <v>18252000</v>
      </c>
      <c r="I7" s="7">
        <v>85852000</v>
      </c>
      <c r="J7" s="7">
        <v>85852000</v>
      </c>
      <c r="K7" s="7">
        <v>100</v>
      </c>
      <c r="L7" s="37">
        <v>85852000</v>
      </c>
      <c r="M7" s="39" t="s">
        <v>94</v>
      </c>
      <c r="N7" s="30">
        <v>108328808</v>
      </c>
      <c r="O7" s="8">
        <v>0</v>
      </c>
      <c r="P7" s="31">
        <v>0</v>
      </c>
      <c r="Q7" s="51">
        <f t="shared" si="0"/>
        <v>22476808</v>
      </c>
    </row>
    <row r="8" spans="1:18" ht="45" x14ac:dyDescent="0.25">
      <c r="A8" s="1" t="s">
        <v>26</v>
      </c>
      <c r="B8" s="1" t="s">
        <v>10</v>
      </c>
      <c r="C8" s="1" t="s">
        <v>31</v>
      </c>
      <c r="D8" s="1" t="s">
        <v>28</v>
      </c>
      <c r="E8" s="1" t="s">
        <v>32</v>
      </c>
      <c r="F8" s="1" t="s">
        <v>33</v>
      </c>
      <c r="G8" s="7">
        <v>1000000</v>
      </c>
      <c r="H8" s="7">
        <v>270000</v>
      </c>
      <c r="I8" s="7">
        <v>1270000</v>
      </c>
      <c r="J8" s="7">
        <v>1270000</v>
      </c>
      <c r="K8" s="7">
        <v>100</v>
      </c>
      <c r="L8" s="37">
        <v>1270000</v>
      </c>
      <c r="M8" s="40" t="s">
        <v>95</v>
      </c>
      <c r="N8" s="32">
        <f>'Számlák kimutatása'!D23</f>
        <v>529280</v>
      </c>
      <c r="O8" s="24">
        <v>0</v>
      </c>
      <c r="P8" s="33">
        <f>'Számlák kimutatása'!D32</f>
        <v>162000</v>
      </c>
      <c r="Q8" s="51">
        <f>N8-L8</f>
        <v>-740720</v>
      </c>
    </row>
    <row r="9" spans="1:18" ht="45" x14ac:dyDescent="0.25">
      <c r="A9" s="1" t="s">
        <v>26</v>
      </c>
      <c r="B9" s="1" t="s">
        <v>10</v>
      </c>
      <c r="C9" s="1" t="s">
        <v>34</v>
      </c>
      <c r="D9" s="1" t="s">
        <v>28</v>
      </c>
      <c r="E9" s="1" t="s">
        <v>35</v>
      </c>
      <c r="F9" s="1" t="s">
        <v>36</v>
      </c>
      <c r="G9" s="7">
        <v>300000</v>
      </c>
      <c r="H9" s="7">
        <v>81000</v>
      </c>
      <c r="I9" s="7">
        <v>381000</v>
      </c>
      <c r="J9" s="7">
        <v>381000</v>
      </c>
      <c r="K9" s="7">
        <v>100</v>
      </c>
      <c r="L9" s="37">
        <v>381000</v>
      </c>
      <c r="M9" s="40" t="s">
        <v>51</v>
      </c>
      <c r="N9" s="32">
        <v>0</v>
      </c>
      <c r="O9" s="24">
        <v>0</v>
      </c>
      <c r="P9" s="34">
        <v>0</v>
      </c>
      <c r="Q9" s="51">
        <f t="shared" si="0"/>
        <v>-381000</v>
      </c>
    </row>
    <row r="10" spans="1:18" ht="60" x14ac:dyDescent="0.25">
      <c r="A10" s="1" t="s">
        <v>26</v>
      </c>
      <c r="B10" s="1" t="s">
        <v>10</v>
      </c>
      <c r="C10" s="1" t="s">
        <v>12</v>
      </c>
      <c r="D10" s="1" t="s">
        <v>12</v>
      </c>
      <c r="E10" s="1" t="s">
        <v>37</v>
      </c>
      <c r="F10" s="1" t="s">
        <v>38</v>
      </c>
      <c r="G10" s="7">
        <v>2900000</v>
      </c>
      <c r="H10" s="7">
        <v>783000</v>
      </c>
      <c r="I10" s="7">
        <v>3683000</v>
      </c>
      <c r="J10" s="7">
        <v>3683000</v>
      </c>
      <c r="K10" s="7">
        <v>100</v>
      </c>
      <c r="L10" s="37">
        <v>3683000</v>
      </c>
      <c r="M10" s="40" t="s">
        <v>95</v>
      </c>
      <c r="N10" s="32">
        <v>3683000</v>
      </c>
      <c r="O10" s="25">
        <v>2420820</v>
      </c>
      <c r="P10" s="34">
        <v>0</v>
      </c>
      <c r="Q10" s="51">
        <v>0</v>
      </c>
    </row>
    <row r="11" spans="1:18" ht="60" x14ac:dyDescent="0.25">
      <c r="A11" s="1" t="s">
        <v>26</v>
      </c>
      <c r="B11" s="1" t="s">
        <v>39</v>
      </c>
      <c r="C11" s="1" t="s">
        <v>40</v>
      </c>
      <c r="D11" s="1" t="s">
        <v>23</v>
      </c>
      <c r="E11" s="1" t="s">
        <v>39</v>
      </c>
      <c r="F11" s="1" t="s">
        <v>41</v>
      </c>
      <c r="G11" s="7">
        <v>800000</v>
      </c>
      <c r="H11" s="7">
        <v>216000</v>
      </c>
      <c r="I11" s="7">
        <v>1016000</v>
      </c>
      <c r="J11" s="7">
        <v>1016000</v>
      </c>
      <c r="K11" s="7">
        <v>100</v>
      </c>
      <c r="L11" s="37">
        <v>1016000</v>
      </c>
      <c r="M11" s="68" t="s">
        <v>94</v>
      </c>
      <c r="N11" s="30">
        <v>184404</v>
      </c>
      <c r="O11" s="8">
        <v>0</v>
      </c>
      <c r="P11" s="31">
        <v>0</v>
      </c>
      <c r="Q11" s="51">
        <f t="shared" si="0"/>
        <v>-831596</v>
      </c>
    </row>
    <row r="12" spans="1:18" ht="60" x14ac:dyDescent="0.25">
      <c r="A12" s="1" t="s">
        <v>26</v>
      </c>
      <c r="B12" s="1" t="s">
        <v>10</v>
      </c>
      <c r="C12" s="1" t="s">
        <v>42</v>
      </c>
      <c r="D12" s="1" t="s">
        <v>23</v>
      </c>
      <c r="E12" s="1" t="s">
        <v>43</v>
      </c>
      <c r="F12" s="1" t="s">
        <v>44</v>
      </c>
      <c r="G12" s="7">
        <v>650000</v>
      </c>
      <c r="H12" s="7">
        <v>175500</v>
      </c>
      <c r="I12" s="7">
        <v>825500</v>
      </c>
      <c r="J12" s="7">
        <v>825500</v>
      </c>
      <c r="K12" s="7">
        <v>100</v>
      </c>
      <c r="L12" s="37">
        <v>825500</v>
      </c>
      <c r="M12" s="41" t="s">
        <v>94</v>
      </c>
      <c r="N12" s="30">
        <v>825500</v>
      </c>
      <c r="O12" s="8">
        <v>0</v>
      </c>
      <c r="P12" s="35">
        <v>0</v>
      </c>
      <c r="Q12" s="51">
        <f t="shared" si="0"/>
        <v>0</v>
      </c>
    </row>
    <row r="13" spans="1:18" ht="45" x14ac:dyDescent="0.25">
      <c r="A13" s="1" t="s">
        <v>26</v>
      </c>
      <c r="B13" s="1" t="s">
        <v>10</v>
      </c>
      <c r="C13" s="1" t="s">
        <v>45</v>
      </c>
      <c r="D13" s="1" t="s">
        <v>45</v>
      </c>
      <c r="E13" s="1" t="s">
        <v>45</v>
      </c>
      <c r="F13" s="1" t="s">
        <v>45</v>
      </c>
      <c r="G13" s="7">
        <v>2600000</v>
      </c>
      <c r="H13" s="7">
        <v>702000</v>
      </c>
      <c r="I13" s="7">
        <v>3302000</v>
      </c>
      <c r="J13" s="7">
        <v>3302000</v>
      </c>
      <c r="K13" s="7">
        <v>100</v>
      </c>
      <c r="L13" s="37">
        <v>3302000</v>
      </c>
      <c r="M13" s="39" t="s">
        <v>52</v>
      </c>
      <c r="N13" s="30">
        <v>0</v>
      </c>
      <c r="O13" s="8">
        <v>0</v>
      </c>
      <c r="P13" s="31">
        <v>0</v>
      </c>
      <c r="Q13" s="51">
        <f t="shared" si="0"/>
        <v>-3302000</v>
      </c>
    </row>
    <row r="14" spans="1:18" s="3" customFormat="1" ht="45.75" thickBot="1" x14ac:dyDescent="0.3">
      <c r="A14" s="2"/>
      <c r="B14" s="2"/>
      <c r="C14" s="2"/>
      <c r="D14" s="2"/>
      <c r="E14" s="2"/>
      <c r="F14" s="42" t="s">
        <v>56</v>
      </c>
      <c r="G14" s="43">
        <f>SUM(G3:G13)</f>
        <v>79520500</v>
      </c>
      <c r="H14" s="43">
        <f>SUM(H3:H13)</f>
        <v>20479500</v>
      </c>
      <c r="I14" s="43">
        <f>SUM(I3:I13)</f>
        <v>100000000</v>
      </c>
      <c r="J14" s="43">
        <f>SUM(J3:J13)</f>
        <v>100000000</v>
      </c>
      <c r="K14" s="43"/>
      <c r="L14" s="44">
        <f>SUM(L3:L13)</f>
        <v>100000000</v>
      </c>
      <c r="M14" s="45"/>
      <c r="N14" s="46">
        <f>SUM(N3:N13)</f>
        <v>116844914</v>
      </c>
      <c r="O14" s="47">
        <f>SUM(O3:O13)</f>
        <v>2420820</v>
      </c>
      <c r="P14" s="48">
        <f>SUM(P3:P13)</f>
        <v>162000</v>
      </c>
      <c r="Q14" s="52">
        <f>SUM(Q3:Q13)</f>
        <v>16844914</v>
      </c>
      <c r="R14" s="49" t="s">
        <v>54</v>
      </c>
    </row>
    <row r="15" spans="1:18" s="3" customFormat="1" ht="45" x14ac:dyDescent="0.25">
      <c r="K15" s="2" t="s">
        <v>53</v>
      </c>
      <c r="L15" s="6">
        <f>L14*0.15</f>
        <v>15000000</v>
      </c>
      <c r="M15" s="23"/>
      <c r="Q15" s="50">
        <v>15000000</v>
      </c>
      <c r="R15" s="4" t="s">
        <v>53</v>
      </c>
    </row>
    <row r="16" spans="1:18" s="3" customFormat="1" x14ac:dyDescent="0.25">
      <c r="L16" s="6">
        <f>L14+L15</f>
        <v>115000000</v>
      </c>
      <c r="M16" s="23"/>
      <c r="Q16" s="59">
        <f>Q14-Q15</f>
        <v>1844914</v>
      </c>
      <c r="R16" s="60" t="s">
        <v>57</v>
      </c>
    </row>
    <row r="17" spans="14:18" s="26" customFormat="1" ht="60" x14ac:dyDescent="0.25">
      <c r="N17" s="3"/>
      <c r="O17" s="3"/>
      <c r="P17" s="3"/>
      <c r="Q17" s="59">
        <f>O14+P14</f>
        <v>2582820</v>
      </c>
      <c r="R17" s="60" t="s">
        <v>107</v>
      </c>
    </row>
    <row r="18" spans="14:18" s="26" customFormat="1" ht="30" x14ac:dyDescent="0.25">
      <c r="N18" s="3"/>
      <c r="O18" s="3"/>
      <c r="P18" s="3"/>
      <c r="Q18" s="6">
        <f>Q13+Q11+Q9+Q8+Q6+Q4</f>
        <v>-5631894</v>
      </c>
      <c r="R18" s="2" t="s">
        <v>59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Q1:Q2"/>
    <mergeCell ref="M1:P1"/>
    <mergeCell ref="R1:R2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G33"/>
  <sheetViews>
    <sheetView topLeftCell="A10" workbookViewId="0">
      <selection activeCell="A24" sqref="A24:XFD25"/>
    </sheetView>
  </sheetViews>
  <sheetFormatPr defaultRowHeight="15" x14ac:dyDescent="0.25"/>
  <cols>
    <col min="2" max="2" width="30.28515625" bestFit="1" customWidth="1"/>
    <col min="3" max="3" width="49.85546875" bestFit="1" customWidth="1"/>
    <col min="4" max="4" width="9.140625" style="10"/>
    <col min="5" max="5" width="35.7109375" bestFit="1" customWidth="1"/>
    <col min="7" max="7" width="111" customWidth="1"/>
  </cols>
  <sheetData>
    <row r="2" spans="2:7" ht="51.75" customHeight="1" x14ac:dyDescent="0.25">
      <c r="B2" s="75" t="s">
        <v>96</v>
      </c>
      <c r="C2" s="76"/>
      <c r="D2" s="76"/>
      <c r="G2" s="11"/>
    </row>
    <row r="3" spans="2:7" x14ac:dyDescent="0.25">
      <c r="B3" s="12" t="s">
        <v>66</v>
      </c>
      <c r="C3" s="12" t="s">
        <v>67</v>
      </c>
      <c r="D3" s="15">
        <v>300000</v>
      </c>
    </row>
    <row r="4" spans="2:7" x14ac:dyDescent="0.25">
      <c r="B4" s="13" t="s">
        <v>68</v>
      </c>
      <c r="C4" s="13" t="s">
        <v>69</v>
      </c>
      <c r="D4" s="15">
        <v>5346700</v>
      </c>
    </row>
    <row r="5" spans="2:7" x14ac:dyDescent="0.25">
      <c r="B5" s="14" t="s">
        <v>85</v>
      </c>
      <c r="C5" s="14" t="s">
        <v>86</v>
      </c>
      <c r="D5" s="15">
        <v>115520</v>
      </c>
    </row>
    <row r="6" spans="2:7" x14ac:dyDescent="0.25">
      <c r="B6" s="14" t="s">
        <v>87</v>
      </c>
      <c r="C6" s="14" t="s">
        <v>88</v>
      </c>
      <c r="D6" s="15">
        <v>37000</v>
      </c>
    </row>
    <row r="7" spans="2:7" x14ac:dyDescent="0.25">
      <c r="B7" s="14" t="s">
        <v>91</v>
      </c>
      <c r="C7" s="14" t="s">
        <v>92</v>
      </c>
      <c r="D7" s="15">
        <v>80000</v>
      </c>
    </row>
    <row r="8" spans="2:7" x14ac:dyDescent="0.25">
      <c r="B8" s="13" t="s">
        <v>97</v>
      </c>
      <c r="C8" s="12" t="s">
        <v>62</v>
      </c>
      <c r="D8" s="15">
        <v>60200</v>
      </c>
    </row>
    <row r="9" spans="2:7" x14ac:dyDescent="0.25">
      <c r="B9" s="13" t="s">
        <v>97</v>
      </c>
      <c r="C9" s="12" t="s">
        <v>63</v>
      </c>
      <c r="D9" s="15">
        <v>54800</v>
      </c>
    </row>
    <row r="10" spans="2:7" x14ac:dyDescent="0.25">
      <c r="B10" s="13" t="s">
        <v>97</v>
      </c>
      <c r="C10" s="12" t="s">
        <v>64</v>
      </c>
      <c r="D10" s="15">
        <v>54800</v>
      </c>
    </row>
    <row r="11" spans="2:7" x14ac:dyDescent="0.25">
      <c r="B11" s="13" t="s">
        <v>97</v>
      </c>
      <c r="C11" s="12" t="s">
        <v>65</v>
      </c>
      <c r="D11" s="15">
        <v>54800</v>
      </c>
    </row>
    <row r="12" spans="2:7" x14ac:dyDescent="0.25">
      <c r="C12" s="21" t="s">
        <v>103</v>
      </c>
      <c r="D12" s="22">
        <f>SUM(D3:D11)</f>
        <v>6103820</v>
      </c>
    </row>
    <row r="16" spans="2:7" ht="36" customHeight="1" x14ac:dyDescent="0.25">
      <c r="B16" s="75" t="s">
        <v>98</v>
      </c>
      <c r="C16" s="76"/>
      <c r="D16" s="76"/>
      <c r="G16" s="11"/>
    </row>
    <row r="17" spans="2:5" x14ac:dyDescent="0.25">
      <c r="B17" s="13" t="s">
        <v>74</v>
      </c>
      <c r="C17" s="16" t="s">
        <v>70</v>
      </c>
      <c r="D17" s="15">
        <v>311000</v>
      </c>
    </row>
    <row r="18" spans="2:5" x14ac:dyDescent="0.25">
      <c r="B18" s="13" t="s">
        <v>74</v>
      </c>
      <c r="C18" s="16" t="s">
        <v>70</v>
      </c>
      <c r="D18" s="15">
        <v>22200</v>
      </c>
    </row>
    <row r="19" spans="2:5" x14ac:dyDescent="0.25">
      <c r="B19" s="13" t="s">
        <v>75</v>
      </c>
      <c r="C19" s="16" t="s">
        <v>71</v>
      </c>
      <c r="D19" s="15">
        <v>6600</v>
      </c>
    </row>
    <row r="20" spans="2:5" x14ac:dyDescent="0.25">
      <c r="B20" s="13" t="s">
        <v>75</v>
      </c>
      <c r="C20" s="16" t="s">
        <v>72</v>
      </c>
      <c r="D20" s="15">
        <v>6600</v>
      </c>
    </row>
    <row r="21" spans="2:5" x14ac:dyDescent="0.25">
      <c r="B21" s="13" t="s">
        <v>73</v>
      </c>
      <c r="C21" s="16" t="s">
        <v>76</v>
      </c>
      <c r="D21" s="15">
        <v>81280</v>
      </c>
    </row>
    <row r="22" spans="2:5" x14ac:dyDescent="0.25">
      <c r="B22" s="13" t="s">
        <v>89</v>
      </c>
      <c r="C22" s="16" t="s">
        <v>90</v>
      </c>
      <c r="D22" s="15">
        <v>101600</v>
      </c>
    </row>
    <row r="23" spans="2:5" x14ac:dyDescent="0.25">
      <c r="B23" s="13"/>
      <c r="C23" s="18" t="s">
        <v>101</v>
      </c>
      <c r="D23" s="19">
        <f>SUM(D17:D22)</f>
        <v>529280</v>
      </c>
    </row>
    <row r="24" spans="2:5" x14ac:dyDescent="0.25">
      <c r="B24" s="13" t="s">
        <v>75</v>
      </c>
      <c r="C24" s="17" t="s">
        <v>99</v>
      </c>
      <c r="D24" s="15">
        <v>6600</v>
      </c>
      <c r="E24" s="13" t="s">
        <v>100</v>
      </c>
    </row>
    <row r="25" spans="2:5" x14ac:dyDescent="0.25">
      <c r="B25" s="13" t="s">
        <v>75</v>
      </c>
      <c r="C25" s="17" t="s">
        <v>99</v>
      </c>
      <c r="D25" s="15">
        <v>6600</v>
      </c>
      <c r="E25" s="13" t="s">
        <v>100</v>
      </c>
    </row>
    <row r="26" spans="2:5" x14ac:dyDescent="0.25">
      <c r="B26" s="14" t="s">
        <v>77</v>
      </c>
      <c r="C26" s="17" t="s">
        <v>78</v>
      </c>
      <c r="D26" s="15">
        <v>26400</v>
      </c>
      <c r="E26" s="13" t="s">
        <v>100</v>
      </c>
    </row>
    <row r="27" spans="2:5" x14ac:dyDescent="0.25">
      <c r="B27" s="14" t="s">
        <v>77</v>
      </c>
      <c r="C27" s="17" t="s">
        <v>79</v>
      </c>
      <c r="D27" s="15">
        <v>13200</v>
      </c>
      <c r="E27" s="13" t="s">
        <v>100</v>
      </c>
    </row>
    <row r="28" spans="2:5" x14ac:dyDescent="0.25">
      <c r="B28" s="14" t="s">
        <v>77</v>
      </c>
      <c r="C28" s="17" t="s">
        <v>80</v>
      </c>
      <c r="D28" s="15">
        <v>13200</v>
      </c>
      <c r="E28" s="13" t="s">
        <v>100</v>
      </c>
    </row>
    <row r="29" spans="2:5" x14ac:dyDescent="0.25">
      <c r="B29" s="14" t="s">
        <v>81</v>
      </c>
      <c r="C29" s="17" t="s">
        <v>82</v>
      </c>
      <c r="D29" s="15">
        <v>48000</v>
      </c>
      <c r="E29" s="13" t="s">
        <v>100</v>
      </c>
    </row>
    <row r="30" spans="2:5" x14ac:dyDescent="0.25">
      <c r="B30" s="14" t="s">
        <v>81</v>
      </c>
      <c r="C30" s="17" t="s">
        <v>83</v>
      </c>
      <c r="D30" s="15">
        <v>24000</v>
      </c>
      <c r="E30" s="13" t="s">
        <v>100</v>
      </c>
    </row>
    <row r="31" spans="2:5" x14ac:dyDescent="0.25">
      <c r="B31" s="14" t="s">
        <v>81</v>
      </c>
      <c r="C31" s="17" t="s">
        <v>84</v>
      </c>
      <c r="D31" s="15">
        <v>24000</v>
      </c>
      <c r="E31" s="13" t="s">
        <v>100</v>
      </c>
    </row>
    <row r="32" spans="2:5" x14ac:dyDescent="0.25">
      <c r="C32" s="20" t="s">
        <v>102</v>
      </c>
      <c r="D32" s="19">
        <f>SUM(D24:D31)</f>
        <v>162000</v>
      </c>
    </row>
    <row r="33" spans="3:4" x14ac:dyDescent="0.25">
      <c r="C33" s="21" t="s">
        <v>103</v>
      </c>
      <c r="D33" s="22">
        <f>D23+D32</f>
        <v>691280</v>
      </c>
    </row>
  </sheetData>
  <mergeCells count="2">
    <mergeCell ref="B2:D2"/>
    <mergeCell ref="B16:D16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5"/>
  <sheetViews>
    <sheetView topLeftCell="C10" workbookViewId="0">
      <selection activeCell="I18" sqref="I18"/>
    </sheetView>
  </sheetViews>
  <sheetFormatPr defaultColWidth="24.5703125" defaultRowHeight="15" x14ac:dyDescent="0.25"/>
  <cols>
    <col min="7" max="7" width="14.85546875" customWidth="1"/>
    <col min="8" max="8" width="17.140625" customWidth="1"/>
    <col min="9" max="10" width="14.85546875" customWidth="1"/>
    <col min="11" max="11" width="14.85546875" style="55" customWidth="1"/>
    <col min="12" max="12" width="14.85546875" customWidth="1"/>
  </cols>
  <sheetData>
    <row r="1" spans="1:13" ht="45" x14ac:dyDescent="0.25">
      <c r="A1" s="42" t="s">
        <v>0</v>
      </c>
      <c r="B1" s="42" t="s">
        <v>1</v>
      </c>
      <c r="C1" s="42" t="s">
        <v>2</v>
      </c>
      <c r="D1" s="42" t="s">
        <v>3</v>
      </c>
      <c r="E1" s="42" t="s">
        <v>4</v>
      </c>
      <c r="F1" s="42" t="s">
        <v>8</v>
      </c>
      <c r="G1" s="42" t="s">
        <v>48</v>
      </c>
      <c r="H1" s="42" t="s">
        <v>47</v>
      </c>
      <c r="I1" s="42" t="s">
        <v>46</v>
      </c>
      <c r="J1" s="42" t="s">
        <v>5</v>
      </c>
      <c r="K1" s="54" t="s">
        <v>6</v>
      </c>
      <c r="L1" s="64" t="s">
        <v>7</v>
      </c>
      <c r="M1" s="56" t="s">
        <v>107</v>
      </c>
    </row>
    <row r="2" spans="1:13" ht="60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7">
        <v>508000</v>
      </c>
      <c r="H2" s="7">
        <v>0</v>
      </c>
      <c r="I2" s="7">
        <f>G2+H2</f>
        <v>508000</v>
      </c>
      <c r="J2" s="7">
        <f>I2</f>
        <v>508000</v>
      </c>
      <c r="K2" s="53">
        <v>1</v>
      </c>
      <c r="L2" s="65">
        <f>J2*K2</f>
        <v>508000</v>
      </c>
      <c r="M2" s="57">
        <v>0</v>
      </c>
    </row>
    <row r="3" spans="1:13" ht="60" x14ac:dyDescent="0.25">
      <c r="A3" s="1" t="s">
        <v>9</v>
      </c>
      <c r="B3" s="1" t="s">
        <v>10</v>
      </c>
      <c r="C3" s="1" t="s">
        <v>15</v>
      </c>
      <c r="D3" s="1" t="s">
        <v>12</v>
      </c>
      <c r="E3" s="1" t="s">
        <v>16</v>
      </c>
      <c r="F3" s="1" t="s">
        <v>17</v>
      </c>
      <c r="G3" s="7">
        <v>647000</v>
      </c>
      <c r="H3" s="7">
        <v>174690</v>
      </c>
      <c r="I3" s="7">
        <f t="shared" ref="I3:I12" si="0">G3+H3</f>
        <v>821690</v>
      </c>
      <c r="J3" s="7">
        <f t="shared" ref="J3:J12" si="1">I3</f>
        <v>821690</v>
      </c>
      <c r="K3" s="53">
        <v>1</v>
      </c>
      <c r="L3" s="65">
        <f t="shared" ref="L3:L12" si="2">J3*K3</f>
        <v>821690</v>
      </c>
      <c r="M3" s="57">
        <v>0</v>
      </c>
    </row>
    <row r="4" spans="1:13" ht="60" x14ac:dyDescent="0.25">
      <c r="A4" s="1" t="s">
        <v>9</v>
      </c>
      <c r="B4" s="1" t="s">
        <v>10</v>
      </c>
      <c r="C4" s="1" t="s">
        <v>18</v>
      </c>
      <c r="D4" s="1" t="s">
        <v>19</v>
      </c>
      <c r="E4" s="1" t="s">
        <v>20</v>
      </c>
      <c r="F4" s="1" t="s">
        <v>21</v>
      </c>
      <c r="G4" s="7">
        <v>1907740</v>
      </c>
      <c r="H4" s="7">
        <v>0</v>
      </c>
      <c r="I4" s="7">
        <f t="shared" si="0"/>
        <v>1907740</v>
      </c>
      <c r="J4" s="7">
        <f t="shared" si="1"/>
        <v>1907740</v>
      </c>
      <c r="K4" s="53">
        <v>1</v>
      </c>
      <c r="L4" s="65">
        <f t="shared" si="2"/>
        <v>1907740</v>
      </c>
      <c r="M4" s="57">
        <v>0</v>
      </c>
    </row>
    <row r="5" spans="1:13" ht="60" x14ac:dyDescent="0.25">
      <c r="A5" s="1" t="s">
        <v>9</v>
      </c>
      <c r="B5" s="1" t="s">
        <v>10</v>
      </c>
      <c r="C5" s="1" t="s">
        <v>22</v>
      </c>
      <c r="D5" s="1" t="s">
        <v>23</v>
      </c>
      <c r="E5" s="1" t="s">
        <v>24</v>
      </c>
      <c r="F5" s="1" t="s">
        <v>25</v>
      </c>
      <c r="G5" s="7">
        <v>56492</v>
      </c>
      <c r="H5" s="7">
        <v>0</v>
      </c>
      <c r="I5" s="7">
        <f t="shared" si="0"/>
        <v>56492</v>
      </c>
      <c r="J5" s="7">
        <f t="shared" si="1"/>
        <v>56492</v>
      </c>
      <c r="K5" s="53">
        <v>1</v>
      </c>
      <c r="L5" s="65">
        <f t="shared" si="2"/>
        <v>56492</v>
      </c>
      <c r="M5" s="57">
        <v>0</v>
      </c>
    </row>
    <row r="6" spans="1:13" ht="30" x14ac:dyDescent="0.25">
      <c r="A6" s="1" t="s">
        <v>26</v>
      </c>
      <c r="B6" s="1" t="s">
        <v>10</v>
      </c>
      <c r="C6" s="1" t="s">
        <v>27</v>
      </c>
      <c r="D6" s="1" t="s">
        <v>28</v>
      </c>
      <c r="E6" s="1" t="s">
        <v>29</v>
      </c>
      <c r="F6" s="1" t="s">
        <v>30</v>
      </c>
      <c r="G6" s="7">
        <v>83845586</v>
      </c>
      <c r="H6" s="7">
        <v>22638308</v>
      </c>
      <c r="I6" s="7">
        <f t="shared" si="0"/>
        <v>106483894</v>
      </c>
      <c r="J6" s="7">
        <f t="shared" si="1"/>
        <v>106483894</v>
      </c>
      <c r="K6" s="53">
        <v>1</v>
      </c>
      <c r="L6" s="65">
        <f t="shared" si="2"/>
        <v>106483894</v>
      </c>
      <c r="M6" s="57">
        <f>108328808-L6</f>
        <v>1844914</v>
      </c>
    </row>
    <row r="7" spans="1:13" ht="45" x14ac:dyDescent="0.25">
      <c r="A7" s="1" t="s">
        <v>26</v>
      </c>
      <c r="B7" s="1" t="s">
        <v>10</v>
      </c>
      <c r="C7" s="1" t="s">
        <v>31</v>
      </c>
      <c r="D7" s="1" t="s">
        <v>28</v>
      </c>
      <c r="E7" s="1" t="s">
        <v>32</v>
      </c>
      <c r="F7" s="1" t="s">
        <v>33</v>
      </c>
      <c r="G7" s="7">
        <v>529280</v>
      </c>
      <c r="H7" s="7">
        <v>0</v>
      </c>
      <c r="I7" s="7">
        <f t="shared" si="0"/>
        <v>529280</v>
      </c>
      <c r="J7" s="7">
        <f t="shared" si="1"/>
        <v>529280</v>
      </c>
      <c r="K7" s="53">
        <v>1</v>
      </c>
      <c r="L7" s="65">
        <f t="shared" si="2"/>
        <v>529280</v>
      </c>
      <c r="M7" s="57">
        <v>162000</v>
      </c>
    </row>
    <row r="8" spans="1:13" ht="45" x14ac:dyDescent="0.25">
      <c r="A8" s="1" t="s">
        <v>26</v>
      </c>
      <c r="B8" s="1" t="s">
        <v>10</v>
      </c>
      <c r="C8" s="1" t="s">
        <v>34</v>
      </c>
      <c r="D8" s="1" t="s">
        <v>28</v>
      </c>
      <c r="E8" s="1" t="s">
        <v>35</v>
      </c>
      <c r="F8" s="1" t="s">
        <v>36</v>
      </c>
      <c r="G8" s="7">
        <v>0</v>
      </c>
      <c r="H8" s="7">
        <v>0</v>
      </c>
      <c r="I8" s="7">
        <f t="shared" si="0"/>
        <v>0</v>
      </c>
      <c r="J8" s="7">
        <f t="shared" si="1"/>
        <v>0</v>
      </c>
      <c r="K8" s="53">
        <v>1</v>
      </c>
      <c r="L8" s="65">
        <f t="shared" si="2"/>
        <v>0</v>
      </c>
      <c r="M8" s="57">
        <v>0</v>
      </c>
    </row>
    <row r="9" spans="1:13" ht="75" x14ac:dyDescent="0.25">
      <c r="A9" s="1" t="s">
        <v>26</v>
      </c>
      <c r="B9" s="1" t="s">
        <v>10</v>
      </c>
      <c r="C9" s="1" t="s">
        <v>12</v>
      </c>
      <c r="D9" s="1" t="s">
        <v>12</v>
      </c>
      <c r="E9" s="1" t="s">
        <v>37</v>
      </c>
      <c r="F9" s="1" t="s">
        <v>38</v>
      </c>
      <c r="G9" s="7">
        <v>2900000</v>
      </c>
      <c r="H9" s="7">
        <v>783000</v>
      </c>
      <c r="I9" s="7">
        <f t="shared" si="0"/>
        <v>3683000</v>
      </c>
      <c r="J9" s="7">
        <f t="shared" si="1"/>
        <v>3683000</v>
      </c>
      <c r="K9" s="53">
        <v>1</v>
      </c>
      <c r="L9" s="65">
        <f t="shared" si="2"/>
        <v>3683000</v>
      </c>
      <c r="M9" s="57">
        <v>2420820</v>
      </c>
    </row>
    <row r="10" spans="1:13" ht="60" x14ac:dyDescent="0.25">
      <c r="A10" s="1" t="s">
        <v>26</v>
      </c>
      <c r="B10" s="1" t="s">
        <v>39</v>
      </c>
      <c r="C10" s="1" t="s">
        <v>40</v>
      </c>
      <c r="D10" s="1" t="s">
        <v>23</v>
      </c>
      <c r="E10" s="1" t="s">
        <v>39</v>
      </c>
      <c r="F10" s="1" t="s">
        <v>41</v>
      </c>
      <c r="G10" s="7">
        <v>145200</v>
      </c>
      <c r="H10" s="7">
        <v>39204</v>
      </c>
      <c r="I10" s="7">
        <f t="shared" si="0"/>
        <v>184404</v>
      </c>
      <c r="J10" s="7">
        <f t="shared" si="1"/>
        <v>184404</v>
      </c>
      <c r="K10" s="53">
        <v>1</v>
      </c>
      <c r="L10" s="65">
        <f t="shared" si="2"/>
        <v>184404</v>
      </c>
      <c r="M10" s="57">
        <v>0</v>
      </c>
    </row>
    <row r="11" spans="1:13" ht="60" x14ac:dyDescent="0.25">
      <c r="A11" s="1" t="s">
        <v>26</v>
      </c>
      <c r="B11" s="1" t="s">
        <v>10</v>
      </c>
      <c r="C11" s="1" t="s">
        <v>42</v>
      </c>
      <c r="D11" s="1" t="s">
        <v>23</v>
      </c>
      <c r="E11" s="1" t="s">
        <v>43</v>
      </c>
      <c r="F11" s="1" t="s">
        <v>44</v>
      </c>
      <c r="G11" s="7">
        <v>650000</v>
      </c>
      <c r="H11" s="7">
        <v>175500</v>
      </c>
      <c r="I11" s="7">
        <f t="shared" si="0"/>
        <v>825500</v>
      </c>
      <c r="J11" s="7">
        <f t="shared" si="1"/>
        <v>825500</v>
      </c>
      <c r="K11" s="53">
        <v>1</v>
      </c>
      <c r="L11" s="65">
        <f t="shared" si="2"/>
        <v>825500</v>
      </c>
      <c r="M11" s="57">
        <v>0</v>
      </c>
    </row>
    <row r="12" spans="1:13" ht="30" x14ac:dyDescent="0.25">
      <c r="A12" s="1" t="s">
        <v>26</v>
      </c>
      <c r="B12" s="1" t="s">
        <v>10</v>
      </c>
      <c r="C12" s="1" t="s">
        <v>45</v>
      </c>
      <c r="D12" s="1" t="s">
        <v>45</v>
      </c>
      <c r="E12" s="1" t="s">
        <v>45</v>
      </c>
      <c r="F12" s="1" t="s">
        <v>45</v>
      </c>
      <c r="G12" s="7">
        <v>0</v>
      </c>
      <c r="H12" s="7">
        <v>0</v>
      </c>
      <c r="I12" s="7">
        <f t="shared" si="0"/>
        <v>0</v>
      </c>
      <c r="J12" s="7">
        <f t="shared" si="1"/>
        <v>0</v>
      </c>
      <c r="K12" s="53">
        <v>1</v>
      </c>
      <c r="L12" s="65">
        <f t="shared" si="2"/>
        <v>0</v>
      </c>
      <c r="M12" s="57">
        <v>0</v>
      </c>
    </row>
    <row r="13" spans="1:13" ht="30" x14ac:dyDescent="0.25">
      <c r="A13" s="2"/>
      <c r="B13" s="2"/>
      <c r="C13" s="2"/>
      <c r="D13" s="2"/>
      <c r="E13" s="2"/>
      <c r="F13" s="42" t="s">
        <v>56</v>
      </c>
      <c r="G13" s="43">
        <f>SUM(G2:G12)</f>
        <v>91189298</v>
      </c>
      <c r="H13" s="43">
        <f t="shared" ref="H13:M13" si="3">SUM(H2:H12)</f>
        <v>23810702</v>
      </c>
      <c r="I13" s="43">
        <f t="shared" si="3"/>
        <v>115000000</v>
      </c>
      <c r="J13" s="43">
        <f t="shared" si="3"/>
        <v>115000000</v>
      </c>
      <c r="K13" s="54"/>
      <c r="L13" s="66">
        <f t="shared" si="3"/>
        <v>115000000</v>
      </c>
      <c r="M13" s="58">
        <f t="shared" si="3"/>
        <v>4427734</v>
      </c>
    </row>
    <row r="17" spans="4:9" ht="75" x14ac:dyDescent="0.25">
      <c r="D17" s="80" t="s">
        <v>108</v>
      </c>
      <c r="E17" s="81"/>
      <c r="F17" s="82"/>
      <c r="G17" s="67" t="s">
        <v>109</v>
      </c>
      <c r="H17" s="67" t="s">
        <v>118</v>
      </c>
      <c r="I17" s="67" t="s">
        <v>117</v>
      </c>
    </row>
    <row r="18" spans="4:9" x14ac:dyDescent="0.25">
      <c r="D18" s="77" t="s">
        <v>110</v>
      </c>
      <c r="E18" s="78"/>
      <c r="F18" s="79"/>
      <c r="G18" s="61">
        <v>0.05</v>
      </c>
      <c r="H18" s="62">
        <f>L2+L9</f>
        <v>4191000</v>
      </c>
      <c r="I18" s="63">
        <f>H18/$L$13</f>
        <v>3.6443478260869563E-2</v>
      </c>
    </row>
    <row r="19" spans="4:9" x14ac:dyDescent="0.25">
      <c r="D19" s="77" t="s">
        <v>111</v>
      </c>
      <c r="E19" s="78"/>
      <c r="F19" s="79"/>
      <c r="G19" s="61">
        <v>0.01</v>
      </c>
      <c r="H19" s="62">
        <f>L3</f>
        <v>821690</v>
      </c>
      <c r="I19" s="63">
        <f t="shared" ref="I19:I25" si="4">H19/$L$13</f>
        <v>7.1451304347826088E-3</v>
      </c>
    </row>
    <row r="20" spans="4:9" x14ac:dyDescent="0.25">
      <c r="D20" s="77" t="s">
        <v>112</v>
      </c>
      <c r="E20" s="78"/>
      <c r="F20" s="79"/>
      <c r="G20" s="61">
        <v>0.02</v>
      </c>
      <c r="H20" s="62">
        <f>L7</f>
        <v>529280</v>
      </c>
      <c r="I20" s="63">
        <f t="shared" si="4"/>
        <v>4.6024347826086956E-3</v>
      </c>
    </row>
    <row r="21" spans="4:9" x14ac:dyDescent="0.25">
      <c r="D21" s="77" t="s">
        <v>113</v>
      </c>
      <c r="E21" s="78"/>
      <c r="F21" s="79"/>
      <c r="G21" s="61">
        <v>0.02</v>
      </c>
      <c r="H21" s="62">
        <f>L8</f>
        <v>0</v>
      </c>
      <c r="I21" s="63">
        <f t="shared" si="4"/>
        <v>0</v>
      </c>
    </row>
    <row r="22" spans="4:9" x14ac:dyDescent="0.25">
      <c r="D22" s="77" t="s">
        <v>114</v>
      </c>
      <c r="E22" s="78"/>
      <c r="F22" s="79"/>
      <c r="G22" s="61">
        <v>0.01</v>
      </c>
      <c r="H22" s="62">
        <f>L11</f>
        <v>825500</v>
      </c>
      <c r="I22" s="63">
        <f t="shared" si="4"/>
        <v>7.1782608695652173E-3</v>
      </c>
    </row>
    <row r="23" spans="4:9" x14ac:dyDescent="0.25">
      <c r="D23" s="77" t="s">
        <v>115</v>
      </c>
      <c r="E23" s="78"/>
      <c r="F23" s="79"/>
      <c r="G23" s="61">
        <v>2.5000000000000001E-2</v>
      </c>
      <c r="H23" s="62">
        <f>L4</f>
        <v>1907740</v>
      </c>
      <c r="I23" s="63">
        <f t="shared" si="4"/>
        <v>1.658904347826087E-2</v>
      </c>
    </row>
    <row r="24" spans="4:9" x14ac:dyDescent="0.25">
      <c r="D24" s="77" t="s">
        <v>116</v>
      </c>
      <c r="E24" s="78"/>
      <c r="F24" s="79"/>
      <c r="G24" s="61">
        <v>5.0000000000000001E-3</v>
      </c>
      <c r="H24" s="62">
        <f>L5</f>
        <v>56492</v>
      </c>
      <c r="I24" s="63">
        <f t="shared" si="4"/>
        <v>4.9123478260869563E-4</v>
      </c>
    </row>
    <row r="25" spans="4:9" x14ac:dyDescent="0.25">
      <c r="D25" s="77" t="s">
        <v>45</v>
      </c>
      <c r="E25" s="78"/>
      <c r="F25" s="79"/>
      <c r="G25" s="61">
        <v>0.05</v>
      </c>
      <c r="H25" s="62">
        <f>L12</f>
        <v>0</v>
      </c>
      <c r="I25" s="63">
        <f t="shared" si="4"/>
        <v>0</v>
      </c>
    </row>
  </sheetData>
  <mergeCells count="9">
    <mergeCell ref="D23:F23"/>
    <mergeCell ref="D24:F24"/>
    <mergeCell ref="D25:F25"/>
    <mergeCell ref="D17:F17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4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Költségnövekmény</vt:lpstr>
      <vt:lpstr>Számlák kimutatása</vt:lpstr>
      <vt:lpstr>Új ktsgvetés és beslő korlát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Sziklai-Mordik Zs.</cp:lastModifiedBy>
  <cp:lastPrinted>2018-06-25T08:41:41Z</cp:lastPrinted>
  <dcterms:created xsi:type="dcterms:W3CDTF">2018-05-24T12:21:18Z</dcterms:created>
  <dcterms:modified xsi:type="dcterms:W3CDTF">2018-06-26T09:17:44Z</dcterms:modified>
  <cp:category/>
</cp:coreProperties>
</file>